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жилищные" sheetId="1" r:id="rId1"/>
    <sheet name="коммун." sheetId="2" r:id="rId2"/>
    <sheet name="Прилож.2" sheetId="3" r:id="rId3"/>
  </sheets>
  <definedNames/>
  <calcPr fullCalcOnLoad="1"/>
</workbook>
</file>

<file path=xl/sharedStrings.xml><?xml version="1.0" encoding="utf-8"?>
<sst xmlns="http://schemas.openxmlformats.org/spreadsheetml/2006/main" count="225" uniqueCount="91">
  <si>
    <t>( ПРИЛОЖЕНИЕ 1)</t>
  </si>
  <si>
    <t>Вид услуг</t>
  </si>
  <si>
    <t>Единицы</t>
  </si>
  <si>
    <t>измерения</t>
  </si>
  <si>
    <t xml:space="preserve"> - жилищный фонд  I категории</t>
  </si>
  <si>
    <t xml:space="preserve"> - жилищный фонд  II категории </t>
  </si>
  <si>
    <t xml:space="preserve"> - жилищный фонд  III категории</t>
  </si>
  <si>
    <t xml:space="preserve"> - жилищный фонд  IV категории</t>
  </si>
  <si>
    <t xml:space="preserve"> - жилищный фонд  V категории</t>
  </si>
  <si>
    <t xml:space="preserve"> - жилищный фонд  YI категории</t>
  </si>
  <si>
    <t xml:space="preserve"> - жилищный фонд  YII категории  </t>
  </si>
  <si>
    <t>(с учетом налога на добавленную стоимость – 18 %)</t>
  </si>
  <si>
    <t>- жилищный фонд  I категории</t>
  </si>
  <si>
    <t xml:space="preserve">- жилищный фонд  II категории  </t>
  </si>
  <si>
    <t>- жилищный фонд  III категории</t>
  </si>
  <si>
    <t>- жилищный фонд  IY категории</t>
  </si>
  <si>
    <t>- жилищный фонд  Y категории</t>
  </si>
  <si>
    <t>- жилищный фонд YI категории</t>
  </si>
  <si>
    <t>- жилищный фонд YII категории</t>
  </si>
  <si>
    <t>Срок эксплуатации жилого дома:</t>
  </si>
  <si>
    <t xml:space="preserve"> -   20 лет и более</t>
  </si>
  <si>
    <t xml:space="preserve"> -   15-20 лет </t>
  </si>
  <si>
    <t xml:space="preserve"> -   10-15 лет</t>
  </si>
  <si>
    <t xml:space="preserve"> -   до 10 лет </t>
  </si>
  <si>
    <t xml:space="preserve"> -  центральное отопление </t>
  </si>
  <si>
    <t xml:space="preserve"> - ГВС (с ваннами 1500-1700 мм)</t>
  </si>
  <si>
    <t xml:space="preserve"> - ГВС (без ванн)</t>
  </si>
  <si>
    <t xml:space="preserve"> - ГВС (по счетчику)</t>
  </si>
  <si>
    <t xml:space="preserve"> Дома с водопроводом, ваннами 1500-1700 мм, оборудованными душами, канализацией и горячим водоснабжением </t>
  </si>
  <si>
    <t xml:space="preserve">  Дома с горячим водоснабжением, водопроводом, оборудованными умывальниками, мойками </t>
  </si>
  <si>
    <t xml:space="preserve">  Дома с водопроводом, канализацией без ванн с газоснабжением</t>
  </si>
  <si>
    <t xml:space="preserve">  Дома с водопроводом, канализацией без ванн</t>
  </si>
  <si>
    <t xml:space="preserve">  Дома с водопроводом без канализации</t>
  </si>
  <si>
    <t>Общежития с общими душевыми</t>
  </si>
  <si>
    <t>С общими кухнями и блоками душевых на этажах при жилых комнатах в каждой секции</t>
  </si>
  <si>
    <t>Уличные колонки</t>
  </si>
  <si>
    <t>Канализация по счетчику</t>
  </si>
  <si>
    <t>( ПРИЛОЖЕНИЕ 2)</t>
  </si>
  <si>
    <t>ТАРИФЫ</t>
  </si>
  <si>
    <t>Вид коммунальной услуги</t>
  </si>
  <si>
    <t>(без учета НДС)</t>
  </si>
  <si>
    <r>
      <t>¾</t>
    </r>
    <r>
      <rPr>
        <sz val="7"/>
        <rFont val="Times New Roman"/>
        <family val="1"/>
      </rPr>
      <t xml:space="preserve">   </t>
    </r>
    <r>
      <rPr>
        <sz val="14"/>
        <rFont val="Times New Roman"/>
        <family val="1"/>
      </rPr>
      <t>на нужды отопления</t>
    </r>
  </si>
  <si>
    <r>
      <t>¾</t>
    </r>
    <r>
      <rPr>
        <sz val="7"/>
        <rFont val="Times New Roman"/>
        <family val="1"/>
      </rPr>
      <t xml:space="preserve">   </t>
    </r>
    <r>
      <rPr>
        <sz val="14"/>
        <rFont val="Times New Roman"/>
        <family val="1"/>
      </rPr>
      <t>на нужды горячего водоснабжения</t>
    </r>
  </si>
  <si>
    <t>руб./Гкал</t>
  </si>
  <si>
    <t>Водоснабжение:</t>
  </si>
  <si>
    <r>
      <t>¾</t>
    </r>
    <r>
      <rPr>
        <sz val="7"/>
        <rFont val="Times New Roman"/>
        <family val="1"/>
      </rPr>
      <t xml:space="preserve">   </t>
    </r>
    <r>
      <rPr>
        <sz val="14"/>
        <rFont val="Times New Roman"/>
        <family val="1"/>
      </rPr>
      <t>полная очистка</t>
    </r>
  </si>
  <si>
    <t>Канализация</t>
  </si>
  <si>
    <r>
      <t>8.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Вывоз мусора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(с НДС – 18 %)</t>
    </r>
  </si>
  <si>
    <r>
      <t>руб/м</t>
    </r>
    <r>
      <rPr>
        <sz val="10"/>
        <rFont val="Arial Cyr"/>
        <family val="0"/>
      </rPr>
      <t>²</t>
    </r>
    <r>
      <rPr>
        <sz val="10"/>
        <rFont val="Times New Roman"/>
        <family val="1"/>
      </rPr>
      <t xml:space="preserve"> в мес.</t>
    </r>
  </si>
  <si>
    <t>руб/чел в мес.</t>
  </si>
  <si>
    <r>
      <t>руб/м</t>
    </r>
    <r>
      <rPr>
        <sz val="10"/>
        <rFont val="Arial Cyr"/>
        <family val="0"/>
      </rPr>
      <t>³</t>
    </r>
  </si>
  <si>
    <r>
      <t xml:space="preserve">1.Содержание  жилищного фонда </t>
    </r>
    <r>
      <rPr>
        <i/>
        <sz val="12"/>
        <rFont val="Times New Roman"/>
        <family val="1"/>
      </rPr>
      <t>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</si>
  <si>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2</t>
    </r>
    <r>
      <rPr>
        <i/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Плата за капитальный ремонт для собственников жилья</t>
    </r>
    <r>
      <rPr>
        <i/>
        <sz val="12"/>
        <rFont val="Times New Roman"/>
        <family val="1"/>
      </rPr>
      <t xml:space="preserve"> </t>
    </r>
  </si>
  <si>
    <r>
      <t>3.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Плата за наем муниципального жилья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без налога на добавленную стоимость</t>
    </r>
    <r>
      <rPr>
        <i/>
        <sz val="12"/>
        <rFont val="Times New Roman"/>
        <family val="1"/>
      </rPr>
      <t>)</t>
    </r>
  </si>
  <si>
    <r>
      <t>4.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Отопление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</si>
  <si>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5.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Горячее водоснабжение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</si>
  <si>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 xml:space="preserve">6. Холодное водоснабжение </t>
    </r>
    <r>
      <rPr>
        <i/>
        <sz val="12"/>
        <rFont val="Times New Roman"/>
        <family val="1"/>
      </rPr>
      <t>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</si>
  <si>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7.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Канализация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(с учетом налога на добавленную стоимость – 18 %</t>
    </r>
    <r>
      <rPr>
        <i/>
        <sz val="12"/>
        <rFont val="Times New Roman"/>
        <family val="1"/>
      </rPr>
      <t>)</t>
    </r>
  </si>
  <si>
    <t>Ед. изм.</t>
  </si>
  <si>
    <r>
      <t>руб/м</t>
    </r>
    <r>
      <rPr>
        <sz val="14"/>
        <rFont val="Arial Cyr"/>
        <family val="0"/>
      </rPr>
      <t>³</t>
    </r>
  </si>
  <si>
    <t xml:space="preserve">  Дома с водопроводом, канализацией без ванн (полная очистка)</t>
  </si>
  <si>
    <t xml:space="preserve">  Дома с водопроводом, канализацией без ванн(технич.вода)</t>
  </si>
  <si>
    <t>Холодное водоснабжение по счетчику (полная очистка)</t>
  </si>
  <si>
    <t>Холодное водоснабжение по счетчику (технич.вода)</t>
  </si>
  <si>
    <t xml:space="preserve">  Дома с водопроводом, канализацией и ваннами с водонагревателями</t>
  </si>
  <si>
    <t>Вывоз  ЖБО  (выгребные  ямы)</t>
  </si>
  <si>
    <t>СТАВКИ  ОПЛАТЫ   ЖИЛИЩНЫХ УСЛУГ</t>
  </si>
  <si>
    <r>
      <t>4.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Вывоз мусора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(с НДС – 18 %)</t>
    </r>
  </si>
  <si>
    <t>СТАВКИ  ОПЛАТЫ  КОММУНАЛЬНЫХ  УСЛУГ</t>
  </si>
  <si>
    <t>Теплоснабжение :</t>
  </si>
  <si>
    <t xml:space="preserve">Тариф (утвержденный Лен РТК), руб. </t>
  </si>
  <si>
    <t xml:space="preserve">на коммунальные услуги действующие  на территории </t>
  </si>
  <si>
    <t xml:space="preserve">Ставка оплаты (утвержденная Сов.депутатов), руб. </t>
  </si>
  <si>
    <t>Приказ Лен РТК № 114-п от 24.09.2010 г.</t>
  </si>
  <si>
    <t>Приказ Лен РТК № 112-п от 24.09.2010 г.</t>
  </si>
  <si>
    <t>МО «Потанинское сельское поселение» с 01.01.2011г.</t>
  </si>
  <si>
    <t xml:space="preserve"> -  Дома постройки 1946-1970 годов</t>
  </si>
  <si>
    <t xml:space="preserve"> -  Дома постройки 1971-1999 годов</t>
  </si>
  <si>
    <t xml:space="preserve"> -  Дома постройки до 1945 года</t>
  </si>
  <si>
    <r>
      <t xml:space="preserve"> </t>
    </r>
    <r>
      <rPr>
        <b/>
        <sz val="10"/>
        <rFont val="Times New Roman"/>
        <family val="1"/>
      </rPr>
      <t>с 01.01.2012 г.</t>
    </r>
    <r>
      <rPr>
        <sz val="10"/>
        <rFont val="Times New Roman"/>
        <family val="1"/>
      </rPr>
      <t xml:space="preserve"> Ставки оплаты услуг в месяц</t>
    </r>
  </si>
  <si>
    <r>
      <t xml:space="preserve"> </t>
    </r>
    <r>
      <rPr>
        <b/>
        <sz val="10"/>
        <rFont val="Times New Roman"/>
        <family val="1"/>
      </rPr>
      <t>с 01.07.2012 г.</t>
    </r>
    <r>
      <rPr>
        <sz val="10"/>
        <rFont val="Times New Roman"/>
        <family val="1"/>
      </rPr>
      <t xml:space="preserve"> Ставки оплаты услуг в месяц</t>
    </r>
  </si>
  <si>
    <r>
      <t xml:space="preserve"> </t>
    </r>
    <r>
      <rPr>
        <b/>
        <sz val="10"/>
        <rFont val="Times New Roman"/>
        <family val="1"/>
      </rPr>
      <t>с 01.09.2012 г.</t>
    </r>
    <r>
      <rPr>
        <sz val="10"/>
        <rFont val="Times New Roman"/>
        <family val="1"/>
      </rPr>
      <t xml:space="preserve"> Ставки оплаты услуг в месяц</t>
    </r>
  </si>
  <si>
    <r>
      <t>5.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Т/О газ.оборудования</t>
    </r>
    <r>
      <rPr>
        <i/>
        <sz val="12"/>
        <rFont val="Times New Roman"/>
        <family val="1"/>
      </rPr>
      <t>(с НДС – 18 %)</t>
    </r>
  </si>
  <si>
    <t>МО «Потанинское сельское поселение»</t>
  </si>
  <si>
    <t xml:space="preserve">Утверждено решением Совета депутатов </t>
  </si>
  <si>
    <r>
      <t>4.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Теплоснабжение 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</si>
  <si>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t>Утверждено решением Совета депутатов</t>
  </si>
  <si>
    <t>от 21 мая 2012 года № 20</t>
  </si>
  <si>
    <t>для населения  муниципального образования  Потанинское  сельское поселение на 2012 год</t>
  </si>
  <si>
    <t>от 21 мая 2012 года  № 20</t>
  </si>
  <si>
    <t>для населения муниципального образования  Потанинское  сельское поселение на 2012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</si>
</sst>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17">
    <font>
      <sz val="10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Symbol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 indent="4"/>
    </xf>
    <xf numFmtId="0" fontId="8" fillId="0" borderId="3" xfId="0" applyFont="1" applyBorder="1" applyAlignment="1">
      <alignment horizontal="left" vertical="top" wrapText="1" indent="4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63"/>
  <sheetViews>
    <sheetView workbookViewId="0" topLeftCell="A1">
      <selection activeCell="A2" sqref="A2:E2"/>
    </sheetView>
  </sheetViews>
  <sheetFormatPr defaultColWidth="9.140625" defaultRowHeight="12.75" outlineLevelRow="1"/>
  <cols>
    <col min="1" max="1" width="51.8515625" style="0" customWidth="1"/>
    <col min="2" max="2" width="20.421875" style="0" customWidth="1"/>
    <col min="3" max="3" width="16.140625" style="14" customWidth="1"/>
    <col min="4" max="4" width="14.421875" style="0" customWidth="1"/>
    <col min="5" max="5" width="13.140625" style="0" customWidth="1"/>
  </cols>
  <sheetData>
    <row r="1" spans="1:5" ht="15.75">
      <c r="A1" s="60" t="s">
        <v>84</v>
      </c>
      <c r="B1" s="60"/>
      <c r="C1" s="60"/>
      <c r="D1" s="60"/>
      <c r="E1" s="60"/>
    </row>
    <row r="2" spans="1:5" ht="15.75">
      <c r="A2" s="60" t="s">
        <v>83</v>
      </c>
      <c r="B2" s="60"/>
      <c r="C2" s="60"/>
      <c r="D2" s="60"/>
      <c r="E2" s="60"/>
    </row>
    <row r="3" spans="1:5" ht="15.75">
      <c r="A3" s="60" t="s">
        <v>87</v>
      </c>
      <c r="B3" s="60"/>
      <c r="C3" s="60"/>
      <c r="D3" s="60"/>
      <c r="E3" s="60"/>
    </row>
    <row r="4" spans="1:5" ht="15.75">
      <c r="A4" s="60" t="s">
        <v>0</v>
      </c>
      <c r="B4" s="60"/>
      <c r="C4" s="60"/>
      <c r="D4" s="60"/>
      <c r="E4" s="60"/>
    </row>
    <row r="5" ht="13.5" customHeight="1">
      <c r="A5" s="1"/>
    </row>
    <row r="6" spans="1:5" ht="15.75">
      <c r="A6" s="59" t="s">
        <v>66</v>
      </c>
      <c r="B6" s="59"/>
      <c r="C6" s="59"/>
      <c r="D6" s="59"/>
      <c r="E6" s="59"/>
    </row>
    <row r="7" spans="1:5" ht="18.75">
      <c r="A7" s="49" t="s">
        <v>88</v>
      </c>
      <c r="B7" s="49"/>
      <c r="C7" s="49"/>
      <c r="D7" s="49"/>
      <c r="E7" s="49"/>
    </row>
    <row r="8" spans="1:3" ht="18.75">
      <c r="A8" s="46"/>
      <c r="B8" s="46"/>
      <c r="C8" s="46"/>
    </row>
    <row r="9" spans="1:3" ht="19.5" thickBot="1">
      <c r="A9" s="46"/>
      <c r="B9" s="46"/>
      <c r="C9" s="46"/>
    </row>
    <row r="10" spans="1:5" ht="19.5" customHeight="1">
      <c r="A10" s="61" t="s">
        <v>1</v>
      </c>
      <c r="B10" s="26" t="s">
        <v>2</v>
      </c>
      <c r="C10" s="61" t="s">
        <v>79</v>
      </c>
      <c r="D10" s="61" t="s">
        <v>80</v>
      </c>
      <c r="E10" s="61" t="s">
        <v>81</v>
      </c>
    </row>
    <row r="11" spans="1:5" ht="34.5" customHeight="1" thickBot="1">
      <c r="A11" s="62"/>
      <c r="B11" s="27" t="s">
        <v>3</v>
      </c>
      <c r="C11" s="62"/>
      <c r="D11" s="62"/>
      <c r="E11" s="62"/>
    </row>
    <row r="12" spans="1:5" ht="27" customHeight="1" thickBot="1">
      <c r="A12" s="53" t="s">
        <v>51</v>
      </c>
      <c r="B12" s="54"/>
      <c r="C12" s="54"/>
      <c r="D12" s="54"/>
      <c r="E12" s="55"/>
    </row>
    <row r="13" spans="1:5" ht="27" customHeight="1" thickBot="1">
      <c r="A13" s="28" t="s">
        <v>4</v>
      </c>
      <c r="B13" s="29" t="s">
        <v>48</v>
      </c>
      <c r="C13" s="30">
        <f>7.78*1.1*1.12*1.05*1.05-0.01</f>
        <v>10.557418400000003</v>
      </c>
      <c r="D13" s="30">
        <f>(C13+C62+C63)*1.06</f>
        <v>12.457791404000004</v>
      </c>
      <c r="E13" s="30">
        <f aca="true" t="shared" si="0" ref="E13:E18">D13*1.06</f>
        <v>13.205258888240005</v>
      </c>
    </row>
    <row r="14" spans="1:5" ht="27" customHeight="1" thickBot="1">
      <c r="A14" s="28" t="s">
        <v>5</v>
      </c>
      <c r="B14" s="29" t="s">
        <v>48</v>
      </c>
      <c r="C14" s="30">
        <f>7.48*1.1*1.12*1.05*1.05</f>
        <v>10.159934400000003</v>
      </c>
      <c r="D14" s="30">
        <f>(C14+C62+C63)*1.06</f>
        <v>12.036458364000003</v>
      </c>
      <c r="E14" s="30">
        <f t="shared" si="0"/>
        <v>12.758645865840004</v>
      </c>
    </row>
    <row r="15" spans="1:5" ht="27.75" customHeight="1" thickBot="1">
      <c r="A15" s="28" t="s">
        <v>6</v>
      </c>
      <c r="B15" s="29" t="s">
        <v>48</v>
      </c>
      <c r="C15" s="30">
        <f>7.1*1.1*1.12*1.05*1.05</f>
        <v>9.643788000000002</v>
      </c>
      <c r="D15" s="30">
        <f>(C15+C62+C63)*1.06</f>
        <v>11.489343180000002</v>
      </c>
      <c r="E15" s="30">
        <f t="shared" si="0"/>
        <v>12.178703770800004</v>
      </c>
    </row>
    <row r="16" spans="1:5" ht="27" customHeight="1" thickBot="1">
      <c r="A16" s="28" t="s">
        <v>7</v>
      </c>
      <c r="B16" s="29" t="s">
        <v>48</v>
      </c>
      <c r="C16" s="30">
        <f>5.57*1.1*1.12*1.05*1.05</f>
        <v>7.565619600000002</v>
      </c>
      <c r="D16" s="30">
        <f>(C16+C62+C63)*1.06</f>
        <v>9.286484676000002</v>
      </c>
      <c r="E16" s="30">
        <f t="shared" si="0"/>
        <v>9.843673756560003</v>
      </c>
    </row>
    <row r="17" spans="1:5" ht="27" customHeight="1" thickBot="1">
      <c r="A17" s="28" t="s">
        <v>8</v>
      </c>
      <c r="B17" s="29" t="s">
        <v>48</v>
      </c>
      <c r="C17" s="30">
        <f>4.81*1.1*1.12*1.05*1.05</f>
        <v>6.533326800000002</v>
      </c>
      <c r="D17" s="30">
        <f>(C17+C62)*1.06</f>
        <v>7.747054308000003</v>
      </c>
      <c r="E17" s="30">
        <f t="shared" si="0"/>
        <v>8.211877566480004</v>
      </c>
    </row>
    <row r="18" spans="1:5" ht="25.5" customHeight="1" thickBot="1">
      <c r="A18" s="28" t="s">
        <v>9</v>
      </c>
      <c r="B18" s="29" t="s">
        <v>48</v>
      </c>
      <c r="C18" s="30">
        <f>4.04*1.1*1.12*1.05*1.05</f>
        <v>5.4874512000000015</v>
      </c>
      <c r="D18" s="30">
        <f>(C18+C62)*1.06</f>
        <v>6.638426172000002</v>
      </c>
      <c r="E18" s="30">
        <f t="shared" si="0"/>
        <v>7.036731742320002</v>
      </c>
    </row>
    <row r="19" spans="1:5" ht="21.75" customHeight="1">
      <c r="A19" s="63" t="s">
        <v>52</v>
      </c>
      <c r="B19" s="64"/>
      <c r="C19" s="64"/>
      <c r="D19" s="64"/>
      <c r="E19" s="65"/>
    </row>
    <row r="20" spans="1:5" ht="21" customHeight="1" thickBot="1">
      <c r="A20" s="56" t="s">
        <v>11</v>
      </c>
      <c r="B20" s="57"/>
      <c r="C20" s="57"/>
      <c r="D20" s="57"/>
      <c r="E20" s="58"/>
    </row>
    <row r="21" spans="1:5" ht="26.25" customHeight="1" thickBot="1">
      <c r="A21" s="28" t="s">
        <v>12</v>
      </c>
      <c r="B21" s="29" t="s">
        <v>48</v>
      </c>
      <c r="C21" s="30">
        <f>3.82*1.1*1.12*1.02*1.05</f>
        <v>5.040383040000001</v>
      </c>
      <c r="D21" s="30">
        <f>C21*1.06</f>
        <v>5.342806022400001</v>
      </c>
      <c r="E21" s="30">
        <f>D21*1.06</f>
        <v>5.663374383744002</v>
      </c>
    </row>
    <row r="22" spans="1:5" ht="26.25" customHeight="1" thickBot="1">
      <c r="A22" s="28" t="s">
        <v>13</v>
      </c>
      <c r="B22" s="29" t="s">
        <v>48</v>
      </c>
      <c r="C22" s="30">
        <f>3.8*1.1*1.12*1.02*1.05</f>
        <v>5.013993600000001</v>
      </c>
      <c r="D22" s="30">
        <f aca="true" t="shared" si="1" ref="D22:E26">C22*1.06</f>
        <v>5.314833216000001</v>
      </c>
      <c r="E22" s="30">
        <f t="shared" si="1"/>
        <v>5.633723208960001</v>
      </c>
    </row>
    <row r="23" spans="1:5" ht="27" customHeight="1" thickBot="1">
      <c r="A23" s="28" t="s">
        <v>14</v>
      </c>
      <c r="B23" s="29" t="s">
        <v>48</v>
      </c>
      <c r="C23" s="30">
        <f>3.42*1.1*1.12*1.02*1.05</f>
        <v>4.512594240000001</v>
      </c>
      <c r="D23" s="30">
        <f t="shared" si="1"/>
        <v>4.7833498944000015</v>
      </c>
      <c r="E23" s="30">
        <f t="shared" si="1"/>
        <v>5.070350888064002</v>
      </c>
    </row>
    <row r="24" spans="1:5" ht="27.75" customHeight="1" thickBot="1">
      <c r="A24" s="28" t="s">
        <v>15</v>
      </c>
      <c r="B24" s="29" t="s">
        <v>48</v>
      </c>
      <c r="C24" s="30">
        <f>3.04*1.1*1.12*1.02*1.05</f>
        <v>4.011194880000001</v>
      </c>
      <c r="D24" s="30">
        <f t="shared" si="1"/>
        <v>4.251866572800001</v>
      </c>
      <c r="E24" s="30">
        <f t="shared" si="1"/>
        <v>4.506978567168002</v>
      </c>
    </row>
    <row r="25" spans="1:5" ht="26.25" customHeight="1" thickBot="1">
      <c r="A25" s="28" t="s">
        <v>16</v>
      </c>
      <c r="B25" s="29" t="s">
        <v>48</v>
      </c>
      <c r="C25" s="30">
        <f>2.66*1.1*1.12*1.02*1.05</f>
        <v>3.5097955200000013</v>
      </c>
      <c r="D25" s="30">
        <f t="shared" si="1"/>
        <v>3.7203832512000017</v>
      </c>
      <c r="E25" s="30">
        <f t="shared" si="1"/>
        <v>3.943606246272002</v>
      </c>
    </row>
    <row r="26" spans="1:5" ht="27" customHeight="1" thickBot="1">
      <c r="A26" s="28" t="s">
        <v>17</v>
      </c>
      <c r="B26" s="29" t="s">
        <v>48</v>
      </c>
      <c r="C26" s="30">
        <f>2.47*1.1*1.12*1.02*1.05</f>
        <v>3.259095840000001</v>
      </c>
      <c r="D26" s="30">
        <f t="shared" si="1"/>
        <v>3.4546415904000014</v>
      </c>
      <c r="E26" s="30">
        <f t="shared" si="1"/>
        <v>3.6619200858240015</v>
      </c>
    </row>
    <row r="27" spans="1:5" ht="31.5" customHeight="1" thickBot="1">
      <c r="A27" s="53" t="s">
        <v>53</v>
      </c>
      <c r="B27" s="54"/>
      <c r="C27" s="54"/>
      <c r="D27" s="54"/>
      <c r="E27" s="55"/>
    </row>
    <row r="28" spans="1:5" ht="26.25" customHeight="1">
      <c r="A28" s="32" t="s">
        <v>19</v>
      </c>
      <c r="B28" s="33"/>
      <c r="C28" s="33"/>
      <c r="D28" s="33"/>
      <c r="E28" s="33"/>
    </row>
    <row r="29" spans="1:5" ht="25.5" customHeight="1" thickBot="1">
      <c r="A29" s="28" t="s">
        <v>20</v>
      </c>
      <c r="B29" s="29" t="s">
        <v>48</v>
      </c>
      <c r="C29" s="30">
        <f>3.8*1.1*1.12*1.02*1.05</f>
        <v>5.013993600000001</v>
      </c>
      <c r="D29" s="30">
        <f>C29*1.06</f>
        <v>5.314833216000001</v>
      </c>
      <c r="E29" s="30">
        <f>D29*1.06</f>
        <v>5.633723208960001</v>
      </c>
    </row>
    <row r="30" spans="1:5" ht="25.5" customHeight="1" thickBot="1">
      <c r="A30" s="28" t="s">
        <v>21</v>
      </c>
      <c r="B30" s="29" t="s">
        <v>48</v>
      </c>
      <c r="C30" s="30">
        <f>3.99*1.1*1.12*1.02*1.05</f>
        <v>5.264693280000001</v>
      </c>
      <c r="D30" s="30">
        <f aca="true" t="shared" si="2" ref="D30:E32">C30*1.06</f>
        <v>5.580574876800002</v>
      </c>
      <c r="E30" s="30">
        <f t="shared" si="2"/>
        <v>5.915409369408002</v>
      </c>
    </row>
    <row r="31" spans="1:5" ht="26.25" customHeight="1" thickBot="1">
      <c r="A31" s="28" t="s">
        <v>22</v>
      </c>
      <c r="B31" s="29" t="s">
        <v>48</v>
      </c>
      <c r="C31" s="30">
        <f>4.1*1.1*1.12*1.02*1.05</f>
        <v>5.409835200000001</v>
      </c>
      <c r="D31" s="30">
        <f t="shared" si="2"/>
        <v>5.734425312000001</v>
      </c>
      <c r="E31" s="30">
        <f t="shared" si="2"/>
        <v>6.078490830720002</v>
      </c>
    </row>
    <row r="32" spans="1:5" ht="29.25" customHeight="1" thickBot="1">
      <c r="A32" s="28" t="s">
        <v>23</v>
      </c>
      <c r="B32" s="29" t="s">
        <v>48</v>
      </c>
      <c r="C32" s="30">
        <f>4.18*1.1*1.12*1.02*1.05</f>
        <v>5.515392960000002</v>
      </c>
      <c r="D32" s="30">
        <f t="shared" si="2"/>
        <v>5.846316537600002</v>
      </c>
      <c r="E32" s="30">
        <f t="shared" si="2"/>
        <v>6.197095529856002</v>
      </c>
    </row>
    <row r="33" spans="1:5" ht="16.5" hidden="1" outlineLevel="1" thickBot="1">
      <c r="A33" s="50" t="s">
        <v>54</v>
      </c>
      <c r="B33" s="51"/>
      <c r="C33" s="52"/>
      <c r="D33" s="31"/>
      <c r="E33" s="31"/>
    </row>
    <row r="34" spans="1:5" ht="16.5" hidden="1" outlineLevel="1" thickBot="1">
      <c r="A34" s="28" t="s">
        <v>24</v>
      </c>
      <c r="B34" s="29" t="s">
        <v>48</v>
      </c>
      <c r="C34" s="30">
        <f>10.22*1.07*1.2121*1.4-0.01</f>
        <v>18.546717675999997</v>
      </c>
      <c r="D34" s="31"/>
      <c r="E34" s="31"/>
    </row>
    <row r="35" spans="1:5" ht="16.5" hidden="1" outlineLevel="1" thickBot="1">
      <c r="A35" s="50" t="s">
        <v>55</v>
      </c>
      <c r="B35" s="51"/>
      <c r="C35" s="52"/>
      <c r="D35" s="31"/>
      <c r="E35" s="31"/>
    </row>
    <row r="36" spans="1:5" ht="24.75" customHeight="1" hidden="1" outlineLevel="1" thickBot="1">
      <c r="A36" s="28" t="s">
        <v>25</v>
      </c>
      <c r="B36" s="29" t="s">
        <v>49</v>
      </c>
      <c r="C36" s="30">
        <f>139.95*1.114*(100-18.32)/100*1.4</f>
        <v>178.279685136</v>
      </c>
      <c r="D36" s="31"/>
      <c r="E36" s="31"/>
    </row>
    <row r="37" spans="1:5" ht="15.75" customHeight="1" hidden="1" outlineLevel="1" thickBot="1">
      <c r="A37" s="28" t="s">
        <v>26</v>
      </c>
      <c r="B37" s="29" t="s">
        <v>49</v>
      </c>
      <c r="C37" s="30">
        <f>113.26*1.114*(100-18.32)/100*1.4</f>
        <v>144.27979377280005</v>
      </c>
      <c r="D37" s="31"/>
      <c r="E37" s="31"/>
    </row>
    <row r="38" spans="1:5" ht="16.5" hidden="1" outlineLevel="1" thickBot="1">
      <c r="A38" s="28" t="s">
        <v>27</v>
      </c>
      <c r="B38" s="29" t="s">
        <v>50</v>
      </c>
      <c r="C38" s="30">
        <f>43.68*1.114*(100-18.32)/100*1.4+0.01</f>
        <v>55.65313431040001</v>
      </c>
      <c r="D38" s="31"/>
      <c r="E38" s="31"/>
    </row>
    <row r="39" spans="1:5" ht="16.5" hidden="1" outlineLevel="1" thickBot="1">
      <c r="A39" s="53" t="s">
        <v>56</v>
      </c>
      <c r="B39" s="54"/>
      <c r="C39" s="55"/>
      <c r="D39" s="31"/>
      <c r="E39" s="31"/>
    </row>
    <row r="40" spans="1:5" ht="48" hidden="1" outlineLevel="1" thickBot="1">
      <c r="A40" s="34" t="s">
        <v>28</v>
      </c>
      <c r="B40" s="35" t="s">
        <v>49</v>
      </c>
      <c r="C40" s="36">
        <f>81.13*1.03*1.2*1.166</f>
        <v>116.92260887999998</v>
      </c>
      <c r="D40" s="31"/>
      <c r="E40" s="31"/>
    </row>
    <row r="41" spans="1:5" ht="32.25" hidden="1" outlineLevel="1" thickBot="1">
      <c r="A41" s="37" t="s">
        <v>29</v>
      </c>
      <c r="B41" s="35" t="s">
        <v>49</v>
      </c>
      <c r="C41" s="30">
        <f>58.59*1.03*1.2*1.166</f>
        <v>84.43850184</v>
      </c>
      <c r="D41" s="31"/>
      <c r="E41" s="31"/>
    </row>
    <row r="42" spans="1:5" ht="32.25" hidden="1" outlineLevel="1" thickBot="1">
      <c r="A42" s="37" t="s">
        <v>64</v>
      </c>
      <c r="B42" s="35" t="s">
        <v>49</v>
      </c>
      <c r="C42" s="30">
        <f>86.1*1.03*1.2*1.166</f>
        <v>124.08525359999997</v>
      </c>
      <c r="D42" s="31"/>
      <c r="E42" s="31"/>
    </row>
    <row r="43" spans="1:5" ht="32.25" hidden="1" outlineLevel="1" thickBot="1">
      <c r="A43" s="34" t="s">
        <v>30</v>
      </c>
      <c r="B43" s="35" t="s">
        <v>49</v>
      </c>
      <c r="C43" s="30">
        <f>67.49*1.03*1.2*1.166</f>
        <v>97.26496823999999</v>
      </c>
      <c r="D43" s="31"/>
      <c r="E43" s="31"/>
    </row>
    <row r="44" spans="1:5" ht="32.25" hidden="1" outlineLevel="1" thickBot="1">
      <c r="A44" s="37" t="s">
        <v>60</v>
      </c>
      <c r="B44" s="35" t="s">
        <v>49</v>
      </c>
      <c r="C44" s="36">
        <f>54.14*1.03*1.2*1.166</f>
        <v>78.02526864</v>
      </c>
      <c r="D44" s="38"/>
      <c r="E44" s="31"/>
    </row>
    <row r="45" spans="1:5" ht="32.25" hidden="1" outlineLevel="1" thickBot="1">
      <c r="A45" s="39" t="s">
        <v>61</v>
      </c>
      <c r="B45" s="40"/>
      <c r="C45" s="41">
        <f>41.7*1.166</f>
        <v>48.6222</v>
      </c>
      <c r="D45" s="38"/>
      <c r="E45" s="31"/>
    </row>
    <row r="46" spans="1:5" ht="16.5" hidden="1" outlineLevel="1" thickBot="1">
      <c r="A46" s="37" t="s">
        <v>32</v>
      </c>
      <c r="B46" s="35" t="s">
        <v>49</v>
      </c>
      <c r="C46" s="30">
        <f>27*1.03*1.2*1.166</f>
        <v>38.911752</v>
      </c>
      <c r="D46" s="31"/>
      <c r="E46" s="31"/>
    </row>
    <row r="47" spans="1:5" ht="16.5" hidden="1" outlineLevel="1" thickBot="1">
      <c r="A47" s="37" t="s">
        <v>33</v>
      </c>
      <c r="B47" s="35" t="s">
        <v>49</v>
      </c>
      <c r="C47" s="30">
        <f>45.98*1.03*1.2*1.166</f>
        <v>66.26527248</v>
      </c>
      <c r="D47" s="31"/>
      <c r="E47" s="31"/>
    </row>
    <row r="48" spans="1:5" ht="32.25" hidden="1" outlineLevel="1" thickBot="1">
      <c r="A48" s="37" t="s">
        <v>34</v>
      </c>
      <c r="B48" s="35" t="s">
        <v>49</v>
      </c>
      <c r="C48" s="30">
        <f>63.19*1.03*1.2*1.166</f>
        <v>91.06791143999999</v>
      </c>
      <c r="D48" s="31"/>
      <c r="E48" s="31"/>
    </row>
    <row r="49" spans="1:5" ht="16.5" hidden="1" outlineLevel="1" thickBot="1">
      <c r="A49" s="37" t="s">
        <v>35</v>
      </c>
      <c r="B49" s="35" t="s">
        <v>49</v>
      </c>
      <c r="C49" s="30">
        <f>22.55*1.03*1.2*1.166</f>
        <v>32.4985188</v>
      </c>
      <c r="D49" s="31"/>
      <c r="E49" s="31"/>
    </row>
    <row r="50" spans="1:5" ht="34.5" customHeight="1" hidden="1" outlineLevel="1" thickBot="1">
      <c r="A50" s="37" t="s">
        <v>62</v>
      </c>
      <c r="B50" s="29" t="s">
        <v>50</v>
      </c>
      <c r="C50" s="30">
        <f>14.83*1.03*1.2*1.166</f>
        <v>21.372640079999996</v>
      </c>
      <c r="D50" s="42"/>
      <c r="E50" s="31"/>
    </row>
    <row r="51" spans="1:5" ht="32.25" hidden="1" outlineLevel="1" thickBot="1">
      <c r="A51" s="43" t="s">
        <v>63</v>
      </c>
      <c r="B51" s="44" t="s">
        <v>50</v>
      </c>
      <c r="C51" s="41">
        <f>11.42*1.166+0.01</f>
        <v>13.325719999999999</v>
      </c>
      <c r="D51" s="42"/>
      <c r="E51" s="31"/>
    </row>
    <row r="52" spans="1:5" ht="16.5" hidden="1" outlineLevel="1" thickBot="1">
      <c r="A52" s="50" t="s">
        <v>57</v>
      </c>
      <c r="B52" s="51"/>
      <c r="C52" s="52"/>
      <c r="D52" s="31"/>
      <c r="E52" s="31"/>
    </row>
    <row r="53" spans="1:5" ht="48" hidden="1" outlineLevel="1" thickBot="1">
      <c r="A53" s="34" t="s">
        <v>28</v>
      </c>
      <c r="B53" s="35" t="s">
        <v>49</v>
      </c>
      <c r="C53" s="36">
        <f>69.8*1.06*1.2003*1.155</f>
        <v>102.57300484199999</v>
      </c>
      <c r="D53" s="31"/>
      <c r="E53" s="31"/>
    </row>
    <row r="54" spans="1:5" ht="32.25" hidden="1" outlineLevel="1" thickBot="1">
      <c r="A54" s="28" t="s">
        <v>29</v>
      </c>
      <c r="B54" s="35" t="s">
        <v>49</v>
      </c>
      <c r="C54" s="30">
        <f>52.63*1.06*1.2003*1.155</f>
        <v>77.34122127270001</v>
      </c>
      <c r="D54" s="31"/>
      <c r="E54" s="31"/>
    </row>
    <row r="55" spans="1:5" ht="32.25" hidden="1" outlineLevel="1" thickBot="1">
      <c r="A55" s="28" t="s">
        <v>64</v>
      </c>
      <c r="B55" s="35" t="s">
        <v>49</v>
      </c>
      <c r="C55" s="30">
        <f>55.21*1.06*1.2003*1.155</f>
        <v>81.13260168090001</v>
      </c>
      <c r="D55" s="31"/>
      <c r="E55" s="31"/>
    </row>
    <row r="56" spans="1:5" ht="32.25" hidden="1" outlineLevel="1" thickBot="1">
      <c r="A56" s="28" t="s">
        <v>30</v>
      </c>
      <c r="B56" s="35" t="s">
        <v>49</v>
      </c>
      <c r="C56" s="30">
        <f>36.67*1.06*1.2003*1.155</f>
        <v>53.88756572430001</v>
      </c>
      <c r="D56" s="31"/>
      <c r="E56" s="31"/>
    </row>
    <row r="57" spans="1:5" ht="16.5" hidden="1" outlineLevel="1" thickBot="1">
      <c r="A57" s="28" t="s">
        <v>31</v>
      </c>
      <c r="B57" s="35" t="s">
        <v>49</v>
      </c>
      <c r="C57" s="30">
        <f>29.42*1.06*1.2003*1.155</f>
        <v>43.233492871799996</v>
      </c>
      <c r="D57" s="31"/>
      <c r="E57" s="31"/>
    </row>
    <row r="58" spans="1:5" ht="16.5" hidden="1" outlineLevel="1" thickBot="1">
      <c r="A58" s="28" t="s">
        <v>33</v>
      </c>
      <c r="B58" s="35" t="s">
        <v>49</v>
      </c>
      <c r="C58" s="30">
        <f>34.82*1.06*1.2003*1.155</f>
        <v>51.16894023780001</v>
      </c>
      <c r="D58" s="31"/>
      <c r="E58" s="31"/>
    </row>
    <row r="59" spans="1:5" ht="32.25" hidden="1" outlineLevel="1" thickBot="1">
      <c r="A59" s="28" t="s">
        <v>34</v>
      </c>
      <c r="B59" s="35" t="s">
        <v>49</v>
      </c>
      <c r="C59" s="30">
        <f>49.09*1.06*1.2003*1.155</f>
        <v>72.13909466610001</v>
      </c>
      <c r="D59" s="31"/>
      <c r="E59" s="31"/>
    </row>
    <row r="60" spans="1:5" ht="16.5" hidden="1" outlineLevel="1" thickBot="1">
      <c r="A60" s="28" t="s">
        <v>36</v>
      </c>
      <c r="B60" s="29" t="s">
        <v>50</v>
      </c>
      <c r="C60" s="30">
        <f>8.06*1.06*1.2003*1.155</f>
        <v>11.8443899574</v>
      </c>
      <c r="D60" s="31"/>
      <c r="E60" s="31"/>
    </row>
    <row r="61" spans="1:5" ht="19.5" customHeight="1" hidden="1" outlineLevel="1" thickBot="1">
      <c r="A61" s="28" t="s">
        <v>65</v>
      </c>
      <c r="B61" s="35" t="s">
        <v>49</v>
      </c>
      <c r="C61" s="30">
        <f>10.03*1.18*1.82</f>
        <v>21.540428</v>
      </c>
      <c r="D61" s="31"/>
      <c r="E61" s="31"/>
    </row>
    <row r="62" spans="1:5" ht="31.5" customHeight="1" collapsed="1" thickBot="1">
      <c r="A62" s="45" t="s">
        <v>67</v>
      </c>
      <c r="B62" s="29" t="s">
        <v>48</v>
      </c>
      <c r="C62" s="30">
        <f>0.69*1.07*1.05</f>
        <v>0.775215</v>
      </c>
      <c r="D62" s="30"/>
      <c r="E62" s="30"/>
    </row>
    <row r="63" spans="1:5" ht="30.75" customHeight="1" thickBot="1">
      <c r="A63" s="45" t="s">
        <v>82</v>
      </c>
      <c r="B63" s="29" t="s">
        <v>48</v>
      </c>
      <c r="C63" s="30">
        <v>0.42</v>
      </c>
      <c r="D63" s="30"/>
      <c r="E63" s="30"/>
    </row>
  </sheetData>
  <mergeCells count="18">
    <mergeCell ref="A19:E19"/>
    <mergeCell ref="A10:A11"/>
    <mergeCell ref="C10:C11"/>
    <mergeCell ref="A6:E6"/>
    <mergeCell ref="A4:E4"/>
    <mergeCell ref="A3:E3"/>
    <mergeCell ref="A1:E1"/>
    <mergeCell ref="A2:E2"/>
    <mergeCell ref="A7:E7"/>
    <mergeCell ref="A35:C35"/>
    <mergeCell ref="A39:C39"/>
    <mergeCell ref="A52:C52"/>
    <mergeCell ref="A33:C33"/>
    <mergeCell ref="A20:E20"/>
    <mergeCell ref="A27:E27"/>
    <mergeCell ref="D10:D11"/>
    <mergeCell ref="E10:E11"/>
    <mergeCell ref="A12:E1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59"/>
  <sheetViews>
    <sheetView workbookViewId="0" topLeftCell="A1">
      <selection activeCell="A3" sqref="A3:E3"/>
    </sheetView>
  </sheetViews>
  <sheetFormatPr defaultColWidth="9.140625" defaultRowHeight="12.75" outlineLevelRow="1"/>
  <cols>
    <col min="1" max="1" width="51.8515625" style="0" customWidth="1"/>
    <col min="2" max="2" width="20.421875" style="0" customWidth="1"/>
    <col min="3" max="3" width="15.28125" style="14" customWidth="1"/>
    <col min="4" max="4" width="13.28125" style="0" customWidth="1"/>
    <col min="5" max="5" width="12.7109375" style="0" customWidth="1"/>
  </cols>
  <sheetData>
    <row r="1" spans="1:5" ht="15.75">
      <c r="A1" s="60" t="s">
        <v>86</v>
      </c>
      <c r="B1" s="60"/>
      <c r="C1" s="60"/>
      <c r="D1" s="60"/>
      <c r="E1" s="60"/>
    </row>
    <row r="2" spans="1:5" ht="15.75">
      <c r="A2" s="60" t="s">
        <v>83</v>
      </c>
      <c r="B2" s="60"/>
      <c r="C2" s="60"/>
      <c r="D2" s="60"/>
      <c r="E2" s="60"/>
    </row>
    <row r="3" spans="1:5" ht="15.75">
      <c r="A3" s="60" t="s">
        <v>89</v>
      </c>
      <c r="B3" s="60"/>
      <c r="C3" s="60"/>
      <c r="D3" s="60"/>
      <c r="E3" s="60"/>
    </row>
    <row r="4" spans="1:5" ht="15.75">
      <c r="A4" s="60" t="s">
        <v>37</v>
      </c>
      <c r="B4" s="60"/>
      <c r="C4" s="60"/>
      <c r="D4" s="60"/>
      <c r="E4" s="60"/>
    </row>
    <row r="5" ht="13.5" customHeight="1">
      <c r="A5" s="1"/>
    </row>
    <row r="6" spans="1:5" ht="15.75">
      <c r="A6" s="59" t="s">
        <v>68</v>
      </c>
      <c r="B6" s="59"/>
      <c r="C6" s="59"/>
      <c r="D6" s="59"/>
      <c r="E6" s="59"/>
    </row>
    <row r="7" spans="1:5" ht="18.75">
      <c r="A7" s="75" t="s">
        <v>90</v>
      </c>
      <c r="B7" s="75"/>
      <c r="C7" s="75"/>
      <c r="D7" s="75"/>
      <c r="E7" s="75"/>
    </row>
    <row r="8" spans="1:3" ht="18.75">
      <c r="A8" s="46"/>
      <c r="B8" s="46"/>
      <c r="C8" s="46"/>
    </row>
    <row r="9" spans="1:3" ht="19.5" thickBot="1">
      <c r="A9" s="46"/>
      <c r="B9" s="46"/>
      <c r="C9" s="46"/>
    </row>
    <row r="10" spans="1:5" ht="22.5" customHeight="1">
      <c r="A10" s="61" t="s">
        <v>1</v>
      </c>
      <c r="B10" s="26" t="s">
        <v>2</v>
      </c>
      <c r="C10" s="61" t="s">
        <v>79</v>
      </c>
      <c r="D10" s="61" t="s">
        <v>80</v>
      </c>
      <c r="E10" s="61" t="s">
        <v>81</v>
      </c>
    </row>
    <row r="11" spans="1:5" ht="37.5" customHeight="1" thickBot="1">
      <c r="A11" s="62"/>
      <c r="B11" s="27" t="s">
        <v>3</v>
      </c>
      <c r="C11" s="62"/>
      <c r="D11" s="62"/>
      <c r="E11" s="62"/>
    </row>
    <row r="12" spans="1:5" ht="16.5" hidden="1" outlineLevel="1" thickBot="1">
      <c r="A12" s="50" t="s">
        <v>51</v>
      </c>
      <c r="B12" s="51"/>
      <c r="C12" s="52"/>
      <c r="D12" s="31"/>
      <c r="E12" s="31"/>
    </row>
    <row r="13" spans="1:5" ht="16.5" hidden="1" outlineLevel="1" thickBot="1">
      <c r="A13" s="28" t="s">
        <v>4</v>
      </c>
      <c r="B13" s="29" t="s">
        <v>48</v>
      </c>
      <c r="C13" s="30">
        <f>7.78*1.1*1.12</f>
        <v>9.584960000000002</v>
      </c>
      <c r="D13" s="31"/>
      <c r="E13" s="31"/>
    </row>
    <row r="14" spans="1:5" ht="16.5" hidden="1" outlineLevel="1" thickBot="1">
      <c r="A14" s="28" t="s">
        <v>5</v>
      </c>
      <c r="B14" s="29" t="s">
        <v>48</v>
      </c>
      <c r="C14" s="30">
        <f>7.48*1.1*1.12</f>
        <v>9.215360000000002</v>
      </c>
      <c r="D14" s="31"/>
      <c r="E14" s="31"/>
    </row>
    <row r="15" spans="1:5" ht="16.5" hidden="1" outlineLevel="1" thickBot="1">
      <c r="A15" s="28" t="s">
        <v>6</v>
      </c>
      <c r="B15" s="29" t="s">
        <v>48</v>
      </c>
      <c r="C15" s="30">
        <f>7.1*1.1*1.12</f>
        <v>8.747200000000001</v>
      </c>
      <c r="D15" s="31"/>
      <c r="E15" s="31"/>
    </row>
    <row r="16" spans="1:5" ht="16.5" hidden="1" outlineLevel="1" thickBot="1">
      <c r="A16" s="28" t="s">
        <v>7</v>
      </c>
      <c r="B16" s="29" t="s">
        <v>48</v>
      </c>
      <c r="C16" s="30">
        <f>5.57*1.1*1.12</f>
        <v>6.862240000000002</v>
      </c>
      <c r="D16" s="31"/>
      <c r="E16" s="31"/>
    </row>
    <row r="17" spans="1:5" ht="16.5" hidden="1" outlineLevel="1" thickBot="1">
      <c r="A17" s="28" t="s">
        <v>8</v>
      </c>
      <c r="B17" s="29" t="s">
        <v>48</v>
      </c>
      <c r="C17" s="30">
        <f>4.81*1.1*1.12</f>
        <v>5.925920000000001</v>
      </c>
      <c r="D17" s="31"/>
      <c r="E17" s="31"/>
    </row>
    <row r="18" spans="1:5" ht="16.5" hidden="1" outlineLevel="1" thickBot="1">
      <c r="A18" s="28" t="s">
        <v>9</v>
      </c>
      <c r="B18" s="29" t="s">
        <v>48</v>
      </c>
      <c r="C18" s="30">
        <f>4.04*1.1*1.12</f>
        <v>4.977280000000001</v>
      </c>
      <c r="D18" s="31"/>
      <c r="E18" s="31"/>
    </row>
    <row r="19" spans="1:5" ht="16.5" hidden="1" outlineLevel="1" thickBot="1">
      <c r="A19" s="28" t="s">
        <v>10</v>
      </c>
      <c r="B19" s="29" t="s">
        <v>48</v>
      </c>
      <c r="C19" s="30">
        <f>3.28*1.1*1.12</f>
        <v>4.04096</v>
      </c>
      <c r="D19" s="31"/>
      <c r="E19" s="31"/>
    </row>
    <row r="20" spans="1:5" ht="14.25" customHeight="1" hidden="1" outlineLevel="1">
      <c r="A20" s="66" t="s">
        <v>52</v>
      </c>
      <c r="B20" s="67"/>
      <c r="C20" s="68"/>
      <c r="D20" s="31"/>
      <c r="E20" s="31"/>
    </row>
    <row r="21" spans="1:5" ht="13.5" hidden="1" outlineLevel="1" thickBot="1">
      <c r="A21" s="69" t="s">
        <v>11</v>
      </c>
      <c r="B21" s="70"/>
      <c r="C21" s="71"/>
      <c r="D21" s="31"/>
      <c r="E21" s="31"/>
    </row>
    <row r="22" spans="1:5" ht="16.5" hidden="1" outlineLevel="1" thickBot="1">
      <c r="A22" s="28" t="s">
        <v>12</v>
      </c>
      <c r="B22" s="29" t="s">
        <v>48</v>
      </c>
      <c r="C22" s="30">
        <f>3.82*1.1*1.12</f>
        <v>4.70624</v>
      </c>
      <c r="D22" s="31"/>
      <c r="E22" s="31"/>
    </row>
    <row r="23" spans="1:5" ht="16.5" hidden="1" outlineLevel="1" thickBot="1">
      <c r="A23" s="28" t="s">
        <v>13</v>
      </c>
      <c r="B23" s="29" t="s">
        <v>48</v>
      </c>
      <c r="C23" s="30">
        <f>3.8*1.1*1.12</f>
        <v>4.6816</v>
      </c>
      <c r="D23" s="31"/>
      <c r="E23" s="31"/>
    </row>
    <row r="24" spans="1:5" ht="16.5" hidden="1" outlineLevel="1" thickBot="1">
      <c r="A24" s="28" t="s">
        <v>14</v>
      </c>
      <c r="B24" s="29" t="s">
        <v>48</v>
      </c>
      <c r="C24" s="30">
        <f>3.42*1.1*1.12</f>
        <v>4.21344</v>
      </c>
      <c r="D24" s="31"/>
      <c r="E24" s="31"/>
    </row>
    <row r="25" spans="1:5" ht="16.5" hidden="1" outlineLevel="1" thickBot="1">
      <c r="A25" s="28" t="s">
        <v>15</v>
      </c>
      <c r="B25" s="29" t="s">
        <v>48</v>
      </c>
      <c r="C25" s="30">
        <f>3.04*1.1*1.12</f>
        <v>3.7452800000000006</v>
      </c>
      <c r="D25" s="31"/>
      <c r="E25" s="31"/>
    </row>
    <row r="26" spans="1:5" ht="16.5" hidden="1" outlineLevel="1" thickBot="1">
      <c r="A26" s="28" t="s">
        <v>16</v>
      </c>
      <c r="B26" s="29" t="s">
        <v>48</v>
      </c>
      <c r="C26" s="30">
        <f>2.66*1.1*1.12</f>
        <v>3.277120000000001</v>
      </c>
      <c r="D26" s="31"/>
      <c r="E26" s="31"/>
    </row>
    <row r="27" spans="1:5" ht="16.5" hidden="1" outlineLevel="1" thickBot="1">
      <c r="A27" s="28" t="s">
        <v>17</v>
      </c>
      <c r="B27" s="29" t="s">
        <v>48</v>
      </c>
      <c r="C27" s="30">
        <f>2.47*1.1*1.12</f>
        <v>3.043040000000001</v>
      </c>
      <c r="D27" s="31"/>
      <c r="E27" s="31"/>
    </row>
    <row r="28" spans="1:5" ht="16.5" hidden="1" outlineLevel="1" thickBot="1">
      <c r="A28" s="28" t="s">
        <v>18</v>
      </c>
      <c r="B28" s="29" t="s">
        <v>48</v>
      </c>
      <c r="C28" s="30">
        <f>2.28*1.1*1.12</f>
        <v>2.8089600000000003</v>
      </c>
      <c r="D28" s="31"/>
      <c r="E28" s="31"/>
    </row>
    <row r="29" spans="1:5" ht="16.5" hidden="1" outlineLevel="1" thickBot="1">
      <c r="A29" s="72" t="s">
        <v>53</v>
      </c>
      <c r="B29" s="73"/>
      <c r="C29" s="74"/>
      <c r="D29" s="31"/>
      <c r="E29" s="31"/>
    </row>
    <row r="30" spans="1:5" ht="15.75" hidden="1" outlineLevel="1">
      <c r="A30" s="32" t="s">
        <v>19</v>
      </c>
      <c r="B30" s="33"/>
      <c r="C30" s="33"/>
      <c r="D30" s="31"/>
      <c r="E30" s="31"/>
    </row>
    <row r="31" spans="1:5" ht="16.5" hidden="1" outlineLevel="1" thickBot="1">
      <c r="A31" s="28" t="s">
        <v>20</v>
      </c>
      <c r="B31" s="29" t="s">
        <v>48</v>
      </c>
      <c r="C31" s="30">
        <f>3.8*1.1*1.12</f>
        <v>4.6816</v>
      </c>
      <c r="D31" s="31"/>
      <c r="E31" s="31"/>
    </row>
    <row r="32" spans="1:5" ht="16.5" hidden="1" outlineLevel="1" thickBot="1">
      <c r="A32" s="28" t="s">
        <v>21</v>
      </c>
      <c r="B32" s="29" t="s">
        <v>48</v>
      </c>
      <c r="C32" s="30">
        <f>3.99*1.1*1.12</f>
        <v>4.915680000000001</v>
      </c>
      <c r="D32" s="31"/>
      <c r="E32" s="31"/>
    </row>
    <row r="33" spans="1:5" ht="16.5" hidden="1" outlineLevel="1" thickBot="1">
      <c r="A33" s="28" t="s">
        <v>22</v>
      </c>
      <c r="B33" s="29" t="s">
        <v>48</v>
      </c>
      <c r="C33" s="30">
        <f>4.1*1.1*1.12</f>
        <v>5.051200000000001</v>
      </c>
      <c r="D33" s="31"/>
      <c r="E33" s="31"/>
    </row>
    <row r="34" spans="1:5" ht="15.75" hidden="1" outlineLevel="1">
      <c r="A34" s="47" t="s">
        <v>23</v>
      </c>
      <c r="B34" s="27" t="s">
        <v>48</v>
      </c>
      <c r="C34" s="48">
        <f>4.18*1.1*1.12</f>
        <v>5.149760000000001</v>
      </c>
      <c r="D34" s="31"/>
      <c r="E34" s="31"/>
    </row>
    <row r="35" spans="1:5" ht="30" customHeight="1" collapsed="1" thickBot="1">
      <c r="A35" s="53" t="s">
        <v>85</v>
      </c>
      <c r="B35" s="54"/>
      <c r="C35" s="54"/>
      <c r="D35" s="54"/>
      <c r="E35" s="55"/>
    </row>
    <row r="36" spans="1:5" ht="24.75" customHeight="1" thickBot="1">
      <c r="A36" s="28" t="s">
        <v>78</v>
      </c>
      <c r="B36" s="29" t="s">
        <v>48</v>
      </c>
      <c r="C36" s="30">
        <f>1249.74*1.18*0.0207</f>
        <v>30.52614924</v>
      </c>
      <c r="D36" s="30">
        <f>1324.72*1.18*0.0207</f>
        <v>32.35761072</v>
      </c>
      <c r="E36" s="30">
        <f>1404.2*1.18*0.0207</f>
        <v>34.298989199999994</v>
      </c>
    </row>
    <row r="37" spans="1:5" ht="24.75" customHeight="1" thickBot="1">
      <c r="A37" s="28" t="s">
        <v>76</v>
      </c>
      <c r="B37" s="29" t="s">
        <v>48</v>
      </c>
      <c r="C37" s="30">
        <f>1249.74*1.18*0.0173</f>
        <v>25.512192359999997</v>
      </c>
      <c r="D37" s="30">
        <f>1324.72*1.18*0.0173</f>
        <v>27.04283408</v>
      </c>
      <c r="E37" s="30">
        <f>1404.2*1.18*0.0173</f>
        <v>28.665338799999997</v>
      </c>
    </row>
    <row r="38" spans="1:5" ht="25.5" customHeight="1" thickBot="1">
      <c r="A38" s="28" t="s">
        <v>77</v>
      </c>
      <c r="B38" s="29" t="s">
        <v>48</v>
      </c>
      <c r="C38" s="30">
        <f>1249.74*1.18*0.0166</f>
        <v>24.47990712</v>
      </c>
      <c r="D38" s="30">
        <f>1324.72*1.18*0.0166</f>
        <v>25.948615359999998</v>
      </c>
      <c r="E38" s="30">
        <f>1404.2*1.18*0.0166</f>
        <v>27.505469599999998</v>
      </c>
    </row>
    <row r="39" spans="1:5" ht="26.25" customHeight="1" thickBot="1">
      <c r="A39" s="53" t="s">
        <v>55</v>
      </c>
      <c r="B39" s="54"/>
      <c r="C39" s="54"/>
      <c r="D39" s="54"/>
      <c r="E39" s="55"/>
    </row>
    <row r="40" spans="1:5" ht="33" customHeight="1" thickBot="1">
      <c r="A40" s="28" t="s">
        <v>25</v>
      </c>
      <c r="B40" s="29" t="s">
        <v>49</v>
      </c>
      <c r="C40" s="30">
        <f>C42*3.65</f>
        <v>249.003</v>
      </c>
      <c r="D40" s="30">
        <f>D42*3.65</f>
        <v>263.9315</v>
      </c>
      <c r="E40" s="30">
        <f>E42*3.65</f>
        <v>279.77250000000004</v>
      </c>
    </row>
    <row r="41" spans="1:5" ht="25.5" customHeight="1" thickBot="1">
      <c r="A41" s="28" t="s">
        <v>26</v>
      </c>
      <c r="B41" s="29" t="s">
        <v>49</v>
      </c>
      <c r="C41" s="30">
        <f>C42*3.05</f>
        <v>208.071</v>
      </c>
      <c r="D41" s="30">
        <f>D42*3.05</f>
        <v>220.5455</v>
      </c>
      <c r="E41" s="30">
        <f>E42*3.05</f>
        <v>233.7825</v>
      </c>
    </row>
    <row r="42" spans="1:5" ht="24" customHeight="1" thickBot="1">
      <c r="A42" s="28" t="s">
        <v>27</v>
      </c>
      <c r="B42" s="29" t="s">
        <v>50</v>
      </c>
      <c r="C42" s="30">
        <v>68.22</v>
      </c>
      <c r="D42" s="30">
        <v>72.31</v>
      </c>
      <c r="E42" s="30">
        <v>76.65</v>
      </c>
    </row>
    <row r="43" spans="1:5" ht="30" customHeight="1" thickBot="1">
      <c r="A43" s="53" t="s">
        <v>56</v>
      </c>
      <c r="B43" s="54"/>
      <c r="C43" s="54"/>
      <c r="D43" s="54"/>
      <c r="E43" s="55"/>
    </row>
    <row r="44" spans="1:5" ht="48" thickBot="1">
      <c r="A44" s="28" t="s">
        <v>28</v>
      </c>
      <c r="B44" s="29" t="s">
        <v>49</v>
      </c>
      <c r="C44" s="30">
        <f>C50*5.47</f>
        <v>141.4542</v>
      </c>
      <c r="D44" s="30">
        <f>D50*5.47</f>
        <v>149.93269999999998</v>
      </c>
      <c r="E44" s="30">
        <f>E50*5.47</f>
        <v>158.9035</v>
      </c>
    </row>
    <row r="45" spans="1:5" ht="37.5" customHeight="1" thickBot="1">
      <c r="A45" s="37" t="s">
        <v>64</v>
      </c>
      <c r="B45" s="35" t="s">
        <v>49</v>
      </c>
      <c r="C45" s="30">
        <f>C50*6.85</f>
        <v>177.141</v>
      </c>
      <c r="D45" s="30">
        <f>D50*6.85</f>
        <v>187.7585</v>
      </c>
      <c r="E45" s="30">
        <f>E50*6.85</f>
        <v>198.9925</v>
      </c>
    </row>
    <row r="46" spans="1:5" ht="37.5" customHeight="1" thickBot="1">
      <c r="A46" s="37" t="s">
        <v>60</v>
      </c>
      <c r="B46" s="35" t="s">
        <v>49</v>
      </c>
      <c r="C46" s="36">
        <f aca="true" t="shared" si="0" ref="C46:E47">C50*3.65</f>
        <v>94.389</v>
      </c>
      <c r="D46" s="36">
        <f t="shared" si="0"/>
        <v>100.0465</v>
      </c>
      <c r="E46" s="36">
        <f t="shared" si="0"/>
        <v>106.0325</v>
      </c>
    </row>
    <row r="47" spans="1:5" ht="36.75" customHeight="1" thickBot="1">
      <c r="A47" s="39" t="s">
        <v>61</v>
      </c>
      <c r="B47" s="40"/>
      <c r="C47" s="41">
        <f t="shared" si="0"/>
        <v>56.6115</v>
      </c>
      <c r="D47" s="41">
        <f t="shared" si="0"/>
        <v>60.006</v>
      </c>
      <c r="E47" s="41">
        <f t="shared" si="0"/>
        <v>63.18149999999999</v>
      </c>
    </row>
    <row r="48" spans="1:5" ht="24" customHeight="1" thickBot="1">
      <c r="A48" s="37" t="s">
        <v>32</v>
      </c>
      <c r="B48" s="35" t="s">
        <v>49</v>
      </c>
      <c r="C48" s="30">
        <f>C50*1.82</f>
        <v>47.0652</v>
      </c>
      <c r="D48" s="30">
        <f>D50*1.82</f>
        <v>49.8862</v>
      </c>
      <c r="E48" s="30">
        <f>E50*1.82</f>
        <v>52.871</v>
      </c>
    </row>
    <row r="49" spans="1:5" ht="25.5" customHeight="1" thickBot="1">
      <c r="A49" s="37" t="s">
        <v>35</v>
      </c>
      <c r="B49" s="35" t="s">
        <v>49</v>
      </c>
      <c r="C49" s="30">
        <f>C50*1.3</f>
        <v>33.618</v>
      </c>
      <c r="D49" s="30">
        <f>D50*1.3</f>
        <v>35.633</v>
      </c>
      <c r="E49" s="30">
        <f>E50*1.3</f>
        <v>37.765</v>
      </c>
    </row>
    <row r="50" spans="1:5" ht="42.75" customHeight="1" thickBot="1">
      <c r="A50" s="37" t="s">
        <v>62</v>
      </c>
      <c r="B50" s="29" t="s">
        <v>50</v>
      </c>
      <c r="C50" s="30">
        <v>25.86</v>
      </c>
      <c r="D50" s="30">
        <v>27.41</v>
      </c>
      <c r="E50" s="30">
        <v>29.05</v>
      </c>
    </row>
    <row r="51" spans="1:5" ht="39" customHeight="1" thickBot="1">
      <c r="A51" s="43" t="s">
        <v>63</v>
      </c>
      <c r="B51" s="44" t="s">
        <v>50</v>
      </c>
      <c r="C51" s="41">
        <v>15.51</v>
      </c>
      <c r="D51" s="41">
        <v>16.44</v>
      </c>
      <c r="E51" s="41">
        <v>17.31</v>
      </c>
    </row>
    <row r="52" spans="1:5" ht="36.75" customHeight="1" thickBot="1">
      <c r="A52" s="53" t="s">
        <v>57</v>
      </c>
      <c r="B52" s="54"/>
      <c r="C52" s="54"/>
      <c r="D52" s="54"/>
      <c r="E52" s="55"/>
    </row>
    <row r="53" spans="1:5" ht="53.25" customHeight="1" thickBot="1">
      <c r="A53" s="28" t="s">
        <v>28</v>
      </c>
      <c r="B53" s="29" t="s">
        <v>49</v>
      </c>
      <c r="C53" s="30">
        <f>C57*9.12</f>
        <v>119.01599999999999</v>
      </c>
      <c r="D53" s="30">
        <f>D57*9.12</f>
        <v>126.1296</v>
      </c>
      <c r="E53" s="30">
        <f>E57*9.12</f>
        <v>133.6992</v>
      </c>
    </row>
    <row r="54" spans="1:5" ht="36.75" customHeight="1" thickBot="1">
      <c r="A54" s="28" t="s">
        <v>29</v>
      </c>
      <c r="B54" s="35" t="s">
        <v>49</v>
      </c>
      <c r="C54" s="30">
        <f>C57*7</f>
        <v>91.35000000000001</v>
      </c>
      <c r="D54" s="30">
        <f>D57*7</f>
        <v>96.81</v>
      </c>
      <c r="E54" s="30">
        <f>E57*7</f>
        <v>102.62</v>
      </c>
    </row>
    <row r="55" spans="1:5" ht="37.5" customHeight="1" thickBot="1">
      <c r="A55" s="28" t="s">
        <v>64</v>
      </c>
      <c r="B55" s="35" t="s">
        <v>49</v>
      </c>
      <c r="C55" s="30">
        <f>C57*6.85</f>
        <v>89.3925</v>
      </c>
      <c r="D55" s="30">
        <f>D57*6.85</f>
        <v>94.7355</v>
      </c>
      <c r="E55" s="30">
        <f>E57*6.85</f>
        <v>100.42099999999999</v>
      </c>
    </row>
    <row r="56" spans="1:5" ht="22.5" customHeight="1" thickBot="1">
      <c r="A56" s="28" t="s">
        <v>31</v>
      </c>
      <c r="B56" s="35" t="s">
        <v>49</v>
      </c>
      <c r="C56" s="30">
        <f>C57*3.65</f>
        <v>47.6325</v>
      </c>
      <c r="D56" s="30">
        <f>D57*3.65</f>
        <v>50.4795</v>
      </c>
      <c r="E56" s="30">
        <f>E57*3.65</f>
        <v>53.509</v>
      </c>
    </row>
    <row r="57" spans="1:5" ht="24" customHeight="1" thickBot="1">
      <c r="A57" s="28" t="s">
        <v>36</v>
      </c>
      <c r="B57" s="29" t="s">
        <v>50</v>
      </c>
      <c r="C57" s="30">
        <v>13.05</v>
      </c>
      <c r="D57" s="30">
        <v>13.83</v>
      </c>
      <c r="E57" s="30">
        <v>14.66</v>
      </c>
    </row>
    <row r="58" spans="1:5" ht="26.25" customHeight="1" thickBot="1">
      <c r="A58" s="28" t="s">
        <v>65</v>
      </c>
      <c r="B58" s="35" t="s">
        <v>49</v>
      </c>
      <c r="C58" s="30">
        <f>13.94*1.18*1.82</f>
        <v>29.937543999999995</v>
      </c>
      <c r="D58" s="30">
        <f>14.78*1.18*1.82</f>
        <v>31.741527999999995</v>
      </c>
      <c r="E58" s="30">
        <f>15.56*1.18*1.82</f>
        <v>33.416656</v>
      </c>
    </row>
    <row r="59" spans="1:3" ht="19.5" customHeight="1" hidden="1" outlineLevel="1" thickBot="1">
      <c r="A59" s="15" t="s">
        <v>47</v>
      </c>
      <c r="B59" s="17" t="s">
        <v>49</v>
      </c>
      <c r="C59" s="16">
        <f>6.91*1.1*1.18*1.1*1.12</f>
        <v>11.050029760000003</v>
      </c>
    </row>
    <row r="60" ht="12.75" collapsed="1"/>
  </sheetData>
  <mergeCells count="18">
    <mergeCell ref="A3:E3"/>
    <mergeCell ref="A1:E1"/>
    <mergeCell ref="A2:E2"/>
    <mergeCell ref="A52:E52"/>
    <mergeCell ref="A7:E7"/>
    <mergeCell ref="A6:E6"/>
    <mergeCell ref="A4:E4"/>
    <mergeCell ref="D10:D11"/>
    <mergeCell ref="E10:E11"/>
    <mergeCell ref="A35:E35"/>
    <mergeCell ref="A43:E43"/>
    <mergeCell ref="A39:E39"/>
    <mergeCell ref="A10:A11"/>
    <mergeCell ref="C10:C11"/>
    <mergeCell ref="A12:C12"/>
    <mergeCell ref="A20:C20"/>
    <mergeCell ref="A21:C21"/>
    <mergeCell ref="A29:C29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D27"/>
  <sheetViews>
    <sheetView tabSelected="1" workbookViewId="0" topLeftCell="A4">
      <selection activeCell="A13" sqref="A13"/>
    </sheetView>
  </sheetViews>
  <sheetFormatPr defaultColWidth="9.140625" defaultRowHeight="12.75"/>
  <cols>
    <col min="1" max="1" width="36.140625" style="0" customWidth="1"/>
    <col min="2" max="2" width="14.7109375" style="0" customWidth="1"/>
    <col min="3" max="3" width="22.28125" style="14" customWidth="1"/>
    <col min="4" max="4" width="20.8515625" style="0" customWidth="1"/>
  </cols>
  <sheetData>
    <row r="1" spans="1:3" ht="15.75">
      <c r="A1" s="59"/>
      <c r="B1" s="59"/>
      <c r="C1" s="59"/>
    </row>
    <row r="2" spans="1:4" ht="15.75">
      <c r="A2" s="60" t="s">
        <v>73</v>
      </c>
      <c r="B2" s="60"/>
      <c r="C2" s="60"/>
      <c r="D2" s="60"/>
    </row>
    <row r="3" spans="1:4" ht="15.75">
      <c r="A3" s="60" t="s">
        <v>74</v>
      </c>
      <c r="B3" s="60"/>
      <c r="C3" s="60"/>
      <c r="D3" s="60"/>
    </row>
    <row r="4" ht="18.75">
      <c r="A4" s="1"/>
    </row>
    <row r="5" ht="18.75">
      <c r="A5" s="3"/>
    </row>
    <row r="6" ht="18.75">
      <c r="A6" s="3"/>
    </row>
    <row r="7" ht="18.75">
      <c r="A7" s="3"/>
    </row>
    <row r="8" ht="18.75">
      <c r="A8" s="2"/>
    </row>
    <row r="9" spans="1:4" ht="18.75">
      <c r="A9" s="78" t="s">
        <v>38</v>
      </c>
      <c r="B9" s="78"/>
      <c r="C9" s="78"/>
      <c r="D9" s="78"/>
    </row>
    <row r="10" spans="1:4" ht="18.75">
      <c r="A10" s="79" t="s">
        <v>71</v>
      </c>
      <c r="B10" s="79"/>
      <c r="C10" s="79"/>
      <c r="D10" s="79"/>
    </row>
    <row r="11" spans="1:4" ht="18.75">
      <c r="A11" s="79" t="s">
        <v>75</v>
      </c>
      <c r="B11" s="79"/>
      <c r="C11" s="79"/>
      <c r="D11" s="79"/>
    </row>
    <row r="12" ht="18.75">
      <c r="A12" s="3"/>
    </row>
    <row r="13" ht="19.5" thickBot="1">
      <c r="A13" s="1"/>
    </row>
    <row r="14" spans="1:4" ht="75">
      <c r="A14" s="76" t="s">
        <v>39</v>
      </c>
      <c r="B14" s="76" t="s">
        <v>58</v>
      </c>
      <c r="C14" s="23" t="s">
        <v>70</v>
      </c>
      <c r="D14" s="23" t="s">
        <v>72</v>
      </c>
    </row>
    <row r="15" spans="1:4" ht="27" customHeight="1" thickBot="1">
      <c r="A15" s="77"/>
      <c r="B15" s="77"/>
      <c r="C15" s="4" t="s">
        <v>40</v>
      </c>
      <c r="D15" s="4" t="s">
        <v>40</v>
      </c>
    </row>
    <row r="16" spans="1:4" ht="18.75">
      <c r="A16" s="5" t="s">
        <v>69</v>
      </c>
      <c r="B16" s="8"/>
      <c r="C16" s="8"/>
      <c r="D16" s="8"/>
    </row>
    <row r="17" spans="1:4" ht="18.75">
      <c r="A17" s="6" t="s">
        <v>41</v>
      </c>
      <c r="B17" s="8" t="s">
        <v>43</v>
      </c>
      <c r="C17" s="24">
        <v>1600</v>
      </c>
      <c r="D17" s="18">
        <v>1249.74</v>
      </c>
    </row>
    <row r="18" spans="1:4" ht="38.25" thickBot="1">
      <c r="A18" s="7" t="s">
        <v>42</v>
      </c>
      <c r="B18" s="9" t="s">
        <v>43</v>
      </c>
      <c r="C18" s="25">
        <v>1600</v>
      </c>
      <c r="D18" s="19">
        <v>1219.76</v>
      </c>
    </row>
    <row r="19" spans="1:4" ht="18.75">
      <c r="A19" s="5" t="s">
        <v>44</v>
      </c>
      <c r="B19" s="8"/>
      <c r="C19" s="18"/>
      <c r="D19" s="18"/>
    </row>
    <row r="20" spans="1:4" ht="18.75">
      <c r="A20" s="6" t="s">
        <v>45</v>
      </c>
      <c r="B20" s="8" t="s">
        <v>59</v>
      </c>
      <c r="C20" s="24">
        <v>23.4</v>
      </c>
      <c r="D20" s="24">
        <v>21.92</v>
      </c>
    </row>
    <row r="21" spans="1:4" ht="19.5" thickBot="1">
      <c r="A21" s="10"/>
      <c r="B21" s="12"/>
      <c r="C21" s="18"/>
      <c r="D21" s="18"/>
    </row>
    <row r="22" spans="1:4" ht="4.5" customHeight="1" hidden="1" thickBot="1">
      <c r="A22" s="11"/>
      <c r="B22" s="13"/>
      <c r="C22" s="19"/>
      <c r="D22" s="19"/>
    </row>
    <row r="23" spans="1:4" ht="33" customHeight="1" thickBot="1">
      <c r="A23" s="21" t="s">
        <v>46</v>
      </c>
      <c r="B23" s="20" t="s">
        <v>59</v>
      </c>
      <c r="C23" s="22">
        <v>13.94</v>
      </c>
      <c r="D23" s="22">
        <v>11.06</v>
      </c>
    </row>
    <row r="24" ht="18.75">
      <c r="A24" s="1"/>
    </row>
    <row r="25" ht="18.75">
      <c r="A25" s="1"/>
    </row>
    <row r="26" ht="18.75">
      <c r="A26" s="1"/>
    </row>
    <row r="27" ht="18.75">
      <c r="A27" s="1"/>
    </row>
  </sheetData>
  <mergeCells count="8">
    <mergeCell ref="A14:A15"/>
    <mergeCell ref="B14:B15"/>
    <mergeCell ref="A1:C1"/>
    <mergeCell ref="A9:D9"/>
    <mergeCell ref="A10:D10"/>
    <mergeCell ref="A11:D11"/>
    <mergeCell ref="A2:D2"/>
    <mergeCell ref="A3:D3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RuVarez User</cp:lastModifiedBy>
  <cp:lastPrinted>2012-05-22T04:46:59Z</cp:lastPrinted>
  <dcterms:created xsi:type="dcterms:W3CDTF">1996-10-08T23:32:33Z</dcterms:created>
  <dcterms:modified xsi:type="dcterms:W3CDTF">2012-05-22T04:47:25Z</dcterms:modified>
  <cp:category/>
  <cp:version/>
  <cp:contentType/>
  <cp:contentStatus/>
</cp:coreProperties>
</file>